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apc09\Desktop\カタログ等見直し\"/>
    </mc:Choice>
  </mc:AlternateContent>
  <xr:revisionPtr revIDLastSave="0" documentId="13_ncr:1_{8D9E6F30-54F6-4E29-83F9-768264E57D75}" xr6:coauthVersionLast="47" xr6:coauthVersionMax="47" xr10:uidLastSave="{00000000-0000-0000-0000-000000000000}"/>
  <bookViews>
    <workbookView xWindow="964" yWindow="338" windowWidth="11520" windowHeight="12384" activeTab="2" xr2:uid="{00000000-000D-0000-FFFF-FFFF00000000}"/>
  </bookViews>
  <sheets>
    <sheet name="鑑" sheetId="5" r:id="rId1"/>
    <sheet name="イニシャル" sheetId="1" r:id="rId2"/>
    <sheet name="ランニング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26" i="1"/>
  <c r="D22" i="1"/>
  <c r="F22" i="1" s="1"/>
  <c r="F21" i="1"/>
  <c r="F23" i="4" l="1"/>
  <c r="F25" i="4"/>
  <c r="F24" i="4"/>
  <c r="B16" i="4" l="1"/>
  <c r="B17" i="4" s="1"/>
  <c r="B18" i="4" s="1"/>
  <c r="B19" i="4" s="1"/>
  <c r="B20" i="4" s="1"/>
  <c r="B21" i="4" s="1"/>
  <c r="B22" i="4" l="1"/>
  <c r="F27" i="4"/>
  <c r="B23" i="4" l="1"/>
  <c r="B24" i="4" s="1"/>
  <c r="D28" i="4"/>
  <c r="F20" i="1"/>
  <c r="E46" i="1"/>
  <c r="E45" i="1"/>
  <c r="E41" i="1"/>
  <c r="E40" i="1"/>
  <c r="E30" i="1"/>
  <c r="E29" i="1"/>
  <c r="E28" i="1"/>
  <c r="B15" i="1"/>
  <c r="B16" i="1" s="1"/>
  <c r="B17" i="1" s="1"/>
  <c r="B18" i="1" s="1"/>
  <c r="B19" i="1" s="1"/>
  <c r="B20" i="1" l="1"/>
  <c r="B21" i="1" s="1"/>
  <c r="B22" i="1" s="1"/>
  <c r="F17" i="4"/>
  <c r="F12" i="1" l="1"/>
  <c r="F16" i="1" l="1"/>
  <c r="F22" i="4"/>
  <c r="F21" i="4"/>
  <c r="F20" i="4"/>
  <c r="F19" i="4"/>
  <c r="F18" i="4"/>
  <c r="F16" i="4"/>
  <c r="F15" i="4"/>
  <c r="F28" i="4" l="1"/>
  <c r="G3" i="4"/>
  <c r="F60" i="1" l="1"/>
  <c r="F59" i="1"/>
  <c r="F61" i="1" l="1"/>
  <c r="F52" i="1"/>
  <c r="F51" i="1"/>
  <c r="F50" i="1"/>
  <c r="F49" i="1"/>
  <c r="F46" i="1"/>
  <c r="F45" i="1"/>
  <c r="F44" i="1"/>
  <c r="F43" i="1"/>
  <c r="F41" i="1"/>
  <c r="F40" i="1"/>
  <c r="F39" i="1"/>
  <c r="F38" i="1"/>
  <c r="F36" i="1"/>
  <c r="F35" i="1"/>
  <c r="F34" i="1"/>
  <c r="F33" i="1"/>
  <c r="F32" i="1"/>
  <c r="F37" i="1" l="1"/>
  <c r="F31" i="1"/>
  <c r="F53" i="1"/>
  <c r="F42" i="1"/>
  <c r="F30" i="1"/>
  <c r="F29" i="1"/>
  <c r="F28" i="1" l="1"/>
  <c r="F27" i="1"/>
  <c r="F26" i="1"/>
  <c r="F25" i="1" l="1"/>
  <c r="F47" i="1" s="1"/>
  <c r="F19" i="1"/>
  <c r="F18" i="1"/>
  <c r="F17" i="1"/>
  <c r="F15" i="1"/>
  <c r="F14" i="1"/>
  <c r="G3" i="1"/>
  <c r="F23" i="1" l="1"/>
  <c r="F54" i="1" s="1"/>
  <c r="F56" i="1" s="1"/>
  <c r="F57" i="1" s="1"/>
  <c r="F62" i="1" l="1"/>
  <c r="F63" i="1" s="1"/>
  <c r="F64" i="1" s="1"/>
  <c r="G20" i="5"/>
  <c r="D22" i="5" l="1"/>
  <c r="E22" i="5" l="1"/>
  <c r="F22" i="5" s="1"/>
  <c r="B5" i="1"/>
  <c r="F65" i="1"/>
  <c r="B4" i="1" s="1"/>
  <c r="F29" i="4"/>
  <c r="F30" i="4" s="1"/>
  <c r="D23" i="5" l="1"/>
  <c r="B5" i="4"/>
  <c r="F31" i="4" l="1"/>
  <c r="B4" i="4" s="1"/>
  <c r="E23" i="5"/>
  <c r="E24" i="5" s="1"/>
  <c r="B7" i="5" s="1"/>
  <c r="D24" i="5"/>
  <c r="F23" i="5" l="1"/>
  <c r="F24" i="5" s="1"/>
  <c r="B6" i="5" s="1"/>
</calcChain>
</file>

<file path=xl/sharedStrings.xml><?xml version="1.0" encoding="utf-8"?>
<sst xmlns="http://schemas.openxmlformats.org/spreadsheetml/2006/main" count="150" uniqueCount="115">
  <si>
    <t>品名</t>
    <rPh sb="0" eb="2">
      <t>ヒンメイ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</si>
  <si>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</si>
  <si>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</si>
  <si>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</si>
  <si>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</si>
  <si>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■システム設定</t>
    <rPh sb="5" eb="7">
      <t>セッテイ</t>
    </rPh>
    <phoneticPr fontId="1"/>
  </si>
  <si>
    <t>システム基本</t>
    <phoneticPr fontId="1"/>
  </si>
  <si>
    <t>小計</t>
    <rPh sb="0" eb="2">
      <t>ショウケイ</t>
    </rPh>
    <phoneticPr fontId="1"/>
  </si>
  <si>
    <t>■データ入力</t>
    <rPh sb="4" eb="6">
      <t>ニュウリョク</t>
    </rPh>
    <phoneticPr fontId="1"/>
  </si>
  <si>
    <t>公園台帳</t>
    <rPh sb="0" eb="2">
      <t>コウエン</t>
    </rPh>
    <rPh sb="2" eb="4">
      <t>ダイチョウ</t>
    </rPh>
    <phoneticPr fontId="1"/>
  </si>
  <si>
    <t>　　　　　位置</t>
    <rPh sb="5" eb="7">
      <t>イチ</t>
    </rPh>
    <phoneticPr fontId="1"/>
  </si>
  <si>
    <t>　　　　　平面図</t>
    <rPh sb="5" eb="8">
      <t>ヘイメンズ</t>
    </rPh>
    <phoneticPr fontId="1"/>
  </si>
  <si>
    <t>　　　　　写真</t>
    <rPh sb="5" eb="7">
      <t>シャシン</t>
    </rPh>
    <phoneticPr fontId="1"/>
  </si>
  <si>
    <t>1公園あたり1種類とする</t>
    <rPh sb="1" eb="3">
      <t>コウエン</t>
    </rPh>
    <rPh sb="7" eb="9">
      <t>シュルイ</t>
    </rPh>
    <phoneticPr fontId="1"/>
  </si>
  <si>
    <t>施設台帳</t>
    <rPh sb="0" eb="2">
      <t>シセツ</t>
    </rPh>
    <rPh sb="2" eb="4">
      <t>ダイチョウ</t>
    </rPh>
    <phoneticPr fontId="1"/>
  </si>
  <si>
    <t>　　　　　位置（ポリゴン）</t>
    <rPh sb="5" eb="7">
      <t>イチ</t>
    </rPh>
    <phoneticPr fontId="1"/>
  </si>
  <si>
    <t>　　　　　位置（ポイント）</t>
    <rPh sb="5" eb="7">
      <t>イチ</t>
    </rPh>
    <phoneticPr fontId="1"/>
  </si>
  <si>
    <t>　　　　　諸元</t>
    <phoneticPr fontId="1"/>
  </si>
  <si>
    <t>市街地図上の場所・エリア</t>
    <rPh sb="0" eb="3">
      <t>シガイチ</t>
    </rPh>
    <rPh sb="3" eb="4">
      <t>ズ</t>
    </rPh>
    <rPh sb="4" eb="5">
      <t>ジョウ</t>
    </rPh>
    <rPh sb="6" eb="8">
      <t>バショ</t>
    </rPh>
    <phoneticPr fontId="1"/>
  </si>
  <si>
    <t>公園名、住所、沿革、土地など</t>
    <rPh sb="0" eb="2">
      <t>コウエン</t>
    </rPh>
    <rPh sb="2" eb="3">
      <t>メイ</t>
    </rPh>
    <rPh sb="4" eb="6">
      <t>ジュウショ</t>
    </rPh>
    <rPh sb="7" eb="9">
      <t>エンカク</t>
    </rPh>
    <rPh sb="10" eb="12">
      <t>トチ</t>
    </rPh>
    <phoneticPr fontId="1"/>
  </si>
  <si>
    <t>施設名、分類、形式など</t>
    <rPh sb="0" eb="2">
      <t>シセツ</t>
    </rPh>
    <rPh sb="2" eb="3">
      <t>メイ</t>
    </rPh>
    <rPh sb="4" eb="6">
      <t>ブンルイ</t>
    </rPh>
    <rPh sb="7" eb="9">
      <t>ケイシキ</t>
    </rPh>
    <phoneticPr fontId="1"/>
  </si>
  <si>
    <t>樹木台帳</t>
    <rPh sb="2" eb="4">
      <t>ダイチョウ</t>
    </rPh>
    <phoneticPr fontId="1"/>
  </si>
  <si>
    <t>樹木名、分類、高さなど</t>
    <rPh sb="0" eb="2">
      <t>ジュモク</t>
    </rPh>
    <rPh sb="2" eb="3">
      <t>メイ</t>
    </rPh>
    <rPh sb="4" eb="6">
      <t>ブンルイ</t>
    </rPh>
    <rPh sb="7" eb="8">
      <t>タカ</t>
    </rPh>
    <phoneticPr fontId="1"/>
  </si>
  <si>
    <t>施設名、分類、所有者など</t>
    <rPh sb="0" eb="2">
      <t>シセツ</t>
    </rPh>
    <rPh sb="2" eb="3">
      <t>メイ</t>
    </rPh>
    <rPh sb="4" eb="6">
      <t>ブンルイ</t>
    </rPh>
    <rPh sb="7" eb="10">
      <t>ショユウシャ</t>
    </rPh>
    <phoneticPr fontId="1"/>
  </si>
  <si>
    <t>■導入サポート</t>
    <rPh sb="1" eb="3">
      <t>ドウニュウ</t>
    </rPh>
    <phoneticPr fontId="1"/>
  </si>
  <si>
    <t>操作講習会</t>
    <rPh sb="0" eb="2">
      <t>ソウサ</t>
    </rPh>
    <rPh sb="2" eb="5">
      <t>コウシュウカイ</t>
    </rPh>
    <phoneticPr fontId="1"/>
  </si>
  <si>
    <t>ユーザー操作マニュアル作成</t>
    <rPh sb="4" eb="6">
      <t>ソウサ</t>
    </rPh>
    <rPh sb="11" eb="13">
      <t>サクセイ</t>
    </rPh>
    <phoneticPr fontId="1"/>
  </si>
  <si>
    <t>システム管理者マニュアル作成</t>
    <rPh sb="4" eb="7">
      <t>カンリシャ</t>
    </rPh>
    <rPh sb="12" eb="14">
      <t>サクセイ</t>
    </rPh>
    <phoneticPr fontId="1"/>
  </si>
  <si>
    <t>1日</t>
    <rPh sb="1" eb="2">
      <t>ニチ</t>
    </rPh>
    <phoneticPr fontId="1"/>
  </si>
  <si>
    <t>技術費　計</t>
    <phoneticPr fontId="1"/>
  </si>
  <si>
    <t>技術費</t>
    <rPh sb="0" eb="2">
      <t>ギジュツ</t>
    </rPh>
    <rPh sb="2" eb="3">
      <t>ヒ</t>
    </rPh>
    <phoneticPr fontId="1"/>
  </si>
  <si>
    <t>打合せ協議</t>
    <rPh sb="0" eb="2">
      <t>ウチアワ</t>
    </rPh>
    <rPh sb="3" eb="5">
      <t>キョウギ</t>
    </rPh>
    <phoneticPr fontId="1"/>
  </si>
  <si>
    <t>同上</t>
    <rPh sb="0" eb="2">
      <t>ドウジョウ</t>
    </rPh>
    <phoneticPr fontId="1"/>
  </si>
  <si>
    <t>直接経費</t>
    <rPh sb="0" eb="2">
      <t>チョクセツ</t>
    </rPh>
    <rPh sb="2" eb="4">
      <t>ケイヒ</t>
    </rPh>
    <phoneticPr fontId="1"/>
  </si>
  <si>
    <t>操作講習会　旅費交通費</t>
    <phoneticPr fontId="1"/>
  </si>
  <si>
    <t>直接経費　計</t>
    <phoneticPr fontId="1"/>
  </si>
  <si>
    <t>諸経費</t>
    <rPh sb="0" eb="3">
      <t>ショケイヒ</t>
    </rPh>
    <phoneticPr fontId="1"/>
  </si>
  <si>
    <t>諸経費　計</t>
    <phoneticPr fontId="1"/>
  </si>
  <si>
    <t>合計</t>
    <rPh sb="0" eb="2">
      <t>ゴウケイ</t>
    </rPh>
    <phoneticPr fontId="1"/>
  </si>
  <si>
    <t>改め</t>
    <rPh sb="0" eb="1">
      <t>アラタ</t>
    </rPh>
    <phoneticPr fontId="1"/>
  </si>
  <si>
    <t>総計</t>
    <phoneticPr fontId="1"/>
  </si>
  <si>
    <t>打合せ協議　旅費交通費</t>
    <phoneticPr fontId="1"/>
  </si>
  <si>
    <t>番号</t>
    <rPh sb="0" eb="2">
      <t>バンゴウ</t>
    </rPh>
    <phoneticPr fontId="1"/>
  </si>
  <si>
    <t>DB作成、ユーザー登録、権限設定等</t>
    <rPh sb="2" eb="4">
      <t>サクセイ</t>
    </rPh>
    <rPh sb="9" eb="11">
      <t>トウロク</t>
    </rPh>
    <rPh sb="12" eb="14">
      <t>ケンゲン</t>
    </rPh>
    <rPh sb="14" eb="16">
      <t>セッテイ</t>
    </rPh>
    <rPh sb="16" eb="17">
      <t>ナド</t>
    </rPh>
    <phoneticPr fontId="1"/>
  </si>
  <si>
    <t>　　　　　諸元インポート</t>
    <rPh sb="5" eb="7">
      <t>モロモト</t>
    </rPh>
    <phoneticPr fontId="1"/>
  </si>
  <si>
    <t>諸元がデータ化されている場合</t>
    <rPh sb="6" eb="7">
      <t>カ</t>
    </rPh>
    <rPh sb="12" eb="14">
      <t>バアイ</t>
    </rPh>
    <phoneticPr fontId="1"/>
  </si>
  <si>
    <t>運用費(ランニングコスト)内訳</t>
    <phoneticPr fontId="1"/>
  </si>
  <si>
    <t>運用費</t>
    <rPh sb="0" eb="2">
      <t>ウンヨウ</t>
    </rPh>
    <rPh sb="2" eb="3">
      <t>ヒ</t>
    </rPh>
    <phoneticPr fontId="1"/>
  </si>
  <si>
    <t>公園数</t>
    <rPh sb="0" eb="2">
      <t>コウエン</t>
    </rPh>
    <rPh sb="2" eb="3">
      <t>スウ</t>
    </rPh>
    <phoneticPr fontId="1"/>
  </si>
  <si>
    <t>運用規模</t>
    <rPh sb="0" eb="2">
      <t>ウンヨウ</t>
    </rPh>
    <rPh sb="2" eb="4">
      <t>キボ</t>
    </rPh>
    <phoneticPr fontId="1"/>
  </si>
  <si>
    <t>ユーザー数</t>
    <rPh sb="4" eb="5">
      <t>スウ</t>
    </rPh>
    <phoneticPr fontId="1"/>
  </si>
  <si>
    <t>数量(カ月)</t>
    <rPh sb="0" eb="2">
      <t>スウリョウ</t>
    </rPh>
    <rPh sb="4" eb="5">
      <t>ゲツ</t>
    </rPh>
    <phoneticPr fontId="1"/>
  </si>
  <si>
    <t>御　　　見　　　積　　　書</t>
    <phoneticPr fontId="1"/>
  </si>
  <si>
    <t>上記のとおり御見積りいたします</t>
    <phoneticPr fontId="1"/>
  </si>
  <si>
    <t>東京都千代田区岩本町３－９－１３</t>
    <phoneticPr fontId="1"/>
  </si>
  <si>
    <t>一般社団法人　日本公園緑地協会</t>
    <phoneticPr fontId="1"/>
  </si>
  <si>
    <t>導入費(イニシャルコスト)</t>
    <phoneticPr fontId="1"/>
  </si>
  <si>
    <t>運用費(ランニングコスト)</t>
    <phoneticPr fontId="1"/>
  </si>
  <si>
    <t>項目</t>
    <rPh sb="0" eb="2">
      <t>コウモク</t>
    </rPh>
    <phoneticPr fontId="1"/>
  </si>
  <si>
    <t>直接費用</t>
    <rPh sb="0" eb="2">
      <t>チョクセツ</t>
    </rPh>
    <rPh sb="2" eb="4">
      <t>ヒヨウ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</si>
  <si>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</si>
  <si>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</si>
  <si>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</si>
  <si>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見積もり有効期限</t>
    <phoneticPr fontId="1"/>
  </si>
  <si>
    <t>設計、入力フォーム、単票・一覧印刷、テスト</t>
    <rPh sb="0" eb="2">
      <t>セッケイ</t>
    </rPh>
    <rPh sb="3" eb="5">
      <t>ニュウリョク</t>
    </rPh>
    <rPh sb="10" eb="12">
      <t>タンピョウ</t>
    </rPh>
    <rPh sb="13" eb="15">
      <t>イチラン</t>
    </rPh>
    <rPh sb="15" eb="17">
      <t>インサツ</t>
    </rPh>
    <phoneticPr fontId="1"/>
  </si>
  <si>
    <t>機能設定</t>
    <rPh sb="0" eb="2">
      <t>キノウ</t>
    </rPh>
    <rPh sb="2" eb="4">
      <t>セッテイ</t>
    </rPh>
    <phoneticPr fontId="1"/>
  </si>
  <si>
    <t>鋭意お値引き</t>
    <rPh sb="0" eb="2">
      <t>エイイ</t>
    </rPh>
    <rPh sb="3" eb="5">
      <t>ネビ</t>
    </rPh>
    <phoneticPr fontId="1"/>
  </si>
  <si>
    <t>1公園あたり1枚とする</t>
    <rPh sb="1" eb="3">
      <t>コウエン</t>
    </rPh>
    <rPh sb="7" eb="8">
      <t>マイ</t>
    </rPh>
    <phoneticPr fontId="1"/>
  </si>
  <si>
    <t>1施設あたり1枚とする</t>
    <rPh sb="1" eb="3">
      <t>シセツ</t>
    </rPh>
    <rPh sb="7" eb="8">
      <t>マイ</t>
    </rPh>
    <phoneticPr fontId="1"/>
  </si>
  <si>
    <t>　　　　　公園台帳</t>
  </si>
  <si>
    <t>　　　　　施設台帳</t>
  </si>
  <si>
    <t>　　　　　樹木台帳</t>
  </si>
  <si>
    <t>　　　　　占用台帳</t>
  </si>
  <si>
    <t>　　　　　苦情要望</t>
  </si>
  <si>
    <t>公園台帳</t>
  </si>
  <si>
    <t>施設台帳</t>
  </si>
  <si>
    <t>樹木台帳</t>
  </si>
  <si>
    <t>占用台帳</t>
  </si>
  <si>
    <t>苦情要望</t>
  </si>
  <si>
    <t>公園緑地課　御中</t>
    <rPh sb="0" eb="2">
      <t>コウエン</t>
    </rPh>
    <rPh sb="2" eb="4">
      <t>リョクチ</t>
    </rPh>
    <rPh sb="4" eb="5">
      <t>カ</t>
    </rPh>
    <rPh sb="6" eb="8">
      <t>オンチュウ</t>
    </rPh>
    <phoneticPr fontId="1"/>
  </si>
  <si>
    <t>　　　　　長寿命化進行管理</t>
  </si>
  <si>
    <t>長寿命化進行管理</t>
  </si>
  <si>
    <t>導入費(イニシャルコスト)内訳</t>
    <phoneticPr fontId="1"/>
  </si>
  <si>
    <t>占用台帳</t>
    <rPh sb="0" eb="4">
      <t>センヨウダイチョウ</t>
    </rPh>
    <phoneticPr fontId="1"/>
  </si>
  <si>
    <t>データ更新</t>
    <rPh sb="3" eb="5">
      <t>コウシン</t>
    </rPh>
    <phoneticPr fontId="1"/>
  </si>
  <si>
    <t>消費税(10%)</t>
    <rPh sb="0" eb="3">
      <t>ショウヒゼイ</t>
    </rPh>
    <phoneticPr fontId="1"/>
  </si>
  <si>
    <t>最初・最後2回　中間はWeb会議</t>
    <rPh sb="0" eb="2">
      <t>サイショ</t>
    </rPh>
    <rPh sb="3" eb="5">
      <t>サイゴ</t>
    </rPh>
    <rPh sb="6" eb="7">
      <t>カイ</t>
    </rPh>
    <rPh sb="8" eb="10">
      <t>チュウカン</t>
    </rPh>
    <rPh sb="14" eb="16">
      <t>カイギ</t>
    </rPh>
    <phoneticPr fontId="1"/>
  </si>
  <si>
    <t>SE：大阪から移動</t>
    <rPh sb="3" eb="5">
      <t>オオサカ</t>
    </rPh>
    <rPh sb="7" eb="9">
      <t>イドウ</t>
    </rPh>
    <phoneticPr fontId="1"/>
  </si>
  <si>
    <t>同上</t>
    <rPh sb="0" eb="2">
      <t>ドウジョウ</t>
    </rPh>
    <phoneticPr fontId="1"/>
  </si>
  <si>
    <t>1～5人</t>
    <rPh sb="3" eb="4">
      <t>ニン</t>
    </rPh>
    <phoneticPr fontId="1"/>
  </si>
  <si>
    <t>タブレット</t>
  </si>
  <si>
    <t>年間に新設・リニューアル2公園の場合</t>
    <rPh sb="0" eb="2">
      <t>ネンカン</t>
    </rPh>
    <rPh sb="3" eb="5">
      <t>シンセツ</t>
    </rPh>
    <rPh sb="13" eb="15">
      <t>コウエン</t>
    </rPh>
    <rPh sb="16" eb="18">
      <t>バアイ</t>
    </rPh>
    <phoneticPr fontId="1"/>
  </si>
  <si>
    <t>　　　　　補修・修繕</t>
    <rPh sb="5" eb="7">
      <t>ホシュウ</t>
    </rPh>
    <phoneticPr fontId="1"/>
  </si>
  <si>
    <t>補修・修繕</t>
    <rPh sb="0" eb="2">
      <t>ホシュウ</t>
    </rPh>
    <phoneticPr fontId="1"/>
  </si>
  <si>
    <t>インターネットサーバ運用費</t>
    <rPh sb="10" eb="13">
      <t>ウンヨウヒ</t>
    </rPh>
    <phoneticPr fontId="1"/>
  </si>
  <si>
    <t>　　　　　行為許可</t>
    <rPh sb="5" eb="7">
      <t>コウイ</t>
    </rPh>
    <rPh sb="7" eb="9">
      <t>キョカ</t>
    </rPh>
    <phoneticPr fontId="1"/>
  </si>
  <si>
    <t>行為許可</t>
    <rPh sb="0" eb="2">
      <t>コウイ</t>
    </rPh>
    <rPh sb="2" eb="4">
      <t>キョカ</t>
    </rPh>
    <phoneticPr fontId="1"/>
  </si>
  <si>
    <t>ただし　ＰＯＳＡシステム導入・運用に係る費用</t>
    <rPh sb="12" eb="14">
      <t>ドウニュウ</t>
    </rPh>
    <rPh sb="15" eb="17">
      <t>ウンヨウ</t>
    </rPh>
    <phoneticPr fontId="1"/>
  </si>
  <si>
    <t>ただし　ＰＯＳＡシステムに係る運用費(ランニングコスト)</t>
    <phoneticPr fontId="1"/>
  </si>
  <si>
    <t>300公園(201～500公園)</t>
    <rPh sb="3" eb="5">
      <t>コウエン</t>
    </rPh>
    <rPh sb="13" eb="15">
      <t>コウエン</t>
    </rPh>
    <phoneticPr fontId="1"/>
  </si>
  <si>
    <t>LGWANサーバ運用費</t>
    <rPh sb="8" eb="11">
      <t>ウンヨウヒ</t>
    </rPh>
    <phoneticPr fontId="1"/>
  </si>
  <si>
    <t>ただし　ＰＯＳＡシステムに係る導入費(イニシャルコスト)</t>
    <phoneticPr fontId="1"/>
  </si>
  <si>
    <t>12か月　ユーザ1～5名</t>
    <phoneticPr fontId="1"/>
  </si>
  <si>
    <t>技術費×40/100</t>
    <phoneticPr fontId="1"/>
  </si>
  <si>
    <t>１台/月、通信sim、ケース共</t>
    <rPh sb="1" eb="2">
      <t>ダイ</t>
    </rPh>
    <rPh sb="3" eb="4">
      <t>ツキ</t>
    </rPh>
    <rPh sb="5" eb="7">
      <t>ツウシン</t>
    </rPh>
    <rPh sb="14" eb="15">
      <t>トモ</t>
    </rPh>
    <phoneticPr fontId="1"/>
  </si>
  <si>
    <t>タブレット運用サーバ</t>
    <rPh sb="5" eb="7">
      <t>ウンヨウ</t>
    </rPh>
    <phoneticPr fontId="1"/>
  </si>
  <si>
    <t>定価</t>
    <rPh sb="0" eb="2">
      <t>テイカ</t>
    </rPh>
    <phoneticPr fontId="1"/>
  </si>
  <si>
    <t>　　会  　長　　　髙　梨　　雅　明</t>
    <rPh sb="10" eb="11">
      <t>タカ</t>
    </rPh>
    <rPh sb="12" eb="13">
      <t>ナシ</t>
    </rPh>
    <rPh sb="15" eb="16">
      <t>マサシ</t>
    </rPh>
    <rPh sb="17" eb="18">
      <t>アキラ</t>
    </rPh>
    <phoneticPr fontId="1"/>
  </si>
  <si>
    <t xml:space="preserve">    登録番号 ：</t>
    <phoneticPr fontId="1"/>
  </si>
  <si>
    <t xml:space="preserve"> T8010005018756</t>
  </si>
  <si>
    <t>　　　　　データ整理</t>
    <rPh sb="8" eb="10">
      <t>セイリ</t>
    </rPh>
    <phoneticPr fontId="1"/>
  </si>
  <si>
    <t>提供データの確認・整理</t>
    <rPh sb="0" eb="2">
      <t>テイキョウ</t>
    </rPh>
    <rPh sb="6" eb="8">
      <t>カクニン</t>
    </rPh>
    <rPh sb="9" eb="11">
      <t>セイリ</t>
    </rPh>
    <phoneticPr fontId="1"/>
  </si>
  <si>
    <t>岩本町寿共同ビル</t>
    <phoneticPr fontId="1"/>
  </si>
  <si>
    <t>IPアドレス固定登録費</t>
    <rPh sb="6" eb="8">
      <t>コテイ</t>
    </rPh>
    <rPh sb="8" eb="10">
      <t>トウロク</t>
    </rPh>
    <rPh sb="10" eb="11">
      <t>ヒ</t>
    </rPh>
    <phoneticPr fontId="1"/>
  </si>
  <si>
    <t>sim一式</t>
    <rPh sb="3" eb="5">
      <t>イッシキ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</si>
</sst>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&quot;¥&quot;#,##0&quot;円也&quot;"/>
    <numFmt numFmtId="178" formatCode="\(&quot;内&quot;&quot;消&quot;&quot;費&quot;&quot;税&quot;&quot;額&quot;&quot;¥&quot;#,##0&quot;円&quot;\)"/>
    <numFmt numFmtId="179" formatCode="[$-411]ggge&quot;年&quot;m&quot;月&quot;d&quot;日&quot;;@"/>
    <numFmt numFmtId="180" formatCode="[$]ggge&quot;年&quot;m&quot;月&quot;d&quot;日&quot;;@" x16r2:formatCode16="[$-ja-JP-x-gannen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u/>
      <sz val="20"/>
      <color theme="1"/>
      <name val="ＭＳ Ｐゴシック"/>
      <family val="2"/>
      <charset val="128"/>
      <scheme val="minor"/>
    </font>
    <font>
      <b/>
      <u/>
      <sz val="2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u/>
      <sz val="20"/>
      <name val="ＭＳ Ｐゴシック"/>
      <family val="3"/>
      <charset val="128"/>
      <scheme val="minor"/>
    </font>
    <font>
      <sz val="11"/>
      <color rgb="FF191919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3" fontId="0" fillId="0" borderId="6" xfId="0" applyNumberFormat="1" applyBorder="1" applyAlignment="1">
      <alignment vertical="center" shrinkToFit="1"/>
    </xf>
    <xf numFmtId="176" fontId="0" fillId="0" borderId="6" xfId="0" applyNumberFormat="1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3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3" fontId="0" fillId="2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9" fontId="0" fillId="0" borderId="0" xfId="0" applyNumberFormat="1" applyAlignment="1">
      <alignment horizontal="left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3" fontId="4" fillId="2" borderId="25" xfId="0" applyNumberFormat="1" applyFont="1" applyFill="1" applyBorder="1" applyAlignment="1">
      <alignment vertical="center" shrinkToFit="1"/>
    </xf>
    <xf numFmtId="3" fontId="5" fillId="0" borderId="15" xfId="0" applyNumberFormat="1" applyFont="1" applyBorder="1" applyAlignment="1">
      <alignment vertical="center" shrinkToFit="1"/>
    </xf>
    <xf numFmtId="176" fontId="5" fillId="0" borderId="15" xfId="0" applyNumberFormat="1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3" fontId="5" fillId="0" borderId="18" xfId="0" applyNumberFormat="1" applyFont="1" applyBorder="1" applyAlignment="1">
      <alignment vertical="center" shrinkToFit="1"/>
    </xf>
    <xf numFmtId="176" fontId="5" fillId="0" borderId="18" xfId="0" applyNumberFormat="1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shrinkToFit="1"/>
    </xf>
    <xf numFmtId="3" fontId="5" fillId="0" borderId="16" xfId="0" applyNumberFormat="1" applyFont="1" applyBorder="1" applyAlignment="1">
      <alignment vertical="center" shrinkToFit="1"/>
    </xf>
    <xf numFmtId="176" fontId="5" fillId="0" borderId="16" xfId="0" applyNumberFormat="1" applyFont="1" applyBorder="1" applyAlignment="1">
      <alignment vertical="center" shrinkToFit="1"/>
    </xf>
    <xf numFmtId="3" fontId="4" fillId="2" borderId="6" xfId="0" applyNumberFormat="1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center" vertical="center" shrinkToFit="1"/>
    </xf>
    <xf numFmtId="3" fontId="4" fillId="2" borderId="23" xfId="0" applyNumberFormat="1" applyFont="1" applyFill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3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9" fontId="5" fillId="0" borderId="0" xfId="0" applyNumberFormat="1" applyFont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3" fontId="5" fillId="0" borderId="5" xfId="0" applyNumberFormat="1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3" fontId="4" fillId="0" borderId="15" xfId="0" applyNumberFormat="1" applyFont="1" applyBorder="1" applyAlignment="1">
      <alignment vertical="center" shrinkToFit="1"/>
    </xf>
    <xf numFmtId="3" fontId="4" fillId="0" borderId="16" xfId="0" applyNumberFormat="1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3" fontId="5" fillId="0" borderId="17" xfId="0" applyNumberFormat="1" applyFont="1" applyBorder="1" applyAlignment="1">
      <alignment vertical="center" shrinkToFit="1"/>
    </xf>
    <xf numFmtId="176" fontId="5" fillId="0" borderId="17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19" xfId="0" applyFont="1" applyBorder="1" applyAlignment="1">
      <alignment vertical="center" shrinkToFit="1"/>
    </xf>
    <xf numFmtId="3" fontId="5" fillId="0" borderId="19" xfId="0" applyNumberFormat="1" applyFont="1" applyBorder="1" applyAlignment="1">
      <alignment vertical="center" shrinkToFit="1"/>
    </xf>
    <xf numFmtId="176" fontId="5" fillId="0" borderId="19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3" fontId="5" fillId="0" borderId="1" xfId="0" applyNumberFormat="1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 shrinkToFit="1"/>
    </xf>
    <xf numFmtId="3" fontId="4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</xf>
    <xf numFmtId="3" fontId="5" fillId="0" borderId="29" xfId="0" applyNumberFormat="1" applyFont="1" applyBorder="1" applyAlignment="1">
      <alignment vertical="center" shrinkToFit="1"/>
    </xf>
    <xf numFmtId="176" fontId="5" fillId="0" borderId="29" xfId="0" applyNumberFormat="1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3" fontId="2" fillId="4" borderId="20" xfId="0" applyNumberFormat="1" applyFont="1" applyFill="1" applyBorder="1" applyAlignment="1">
      <alignment vertical="center" shrinkToFit="1"/>
    </xf>
    <xf numFmtId="176" fontId="2" fillId="4" borderId="20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horizontal="center" vertical="center" shrinkToFit="1"/>
    </xf>
    <xf numFmtId="3" fontId="5" fillId="4" borderId="1" xfId="0" applyNumberFormat="1" applyFon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3" fontId="4" fillId="4" borderId="1" xfId="0" applyNumberFormat="1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3" fontId="5" fillId="4" borderId="5" xfId="0" applyNumberFormat="1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3" fontId="4" fillId="4" borderId="25" xfId="0" applyNumberFormat="1" applyFont="1" applyFill="1" applyBorder="1" applyAlignment="1">
      <alignment vertical="center" shrinkToFit="1"/>
    </xf>
    <xf numFmtId="3" fontId="5" fillId="5" borderId="16" xfId="0" applyNumberFormat="1" applyFont="1" applyFill="1" applyBorder="1" applyAlignment="1">
      <alignment vertical="center" shrinkToFit="1"/>
    </xf>
    <xf numFmtId="0" fontId="4" fillId="2" borderId="25" xfId="0" applyFont="1" applyFill="1" applyBorder="1" applyAlignment="1">
      <alignment vertical="center" shrinkToFit="1"/>
    </xf>
    <xf numFmtId="0" fontId="5" fillId="5" borderId="15" xfId="0" applyFont="1" applyFill="1" applyBorder="1" applyAlignment="1">
      <alignment vertical="center" shrinkToFit="1"/>
    </xf>
    <xf numFmtId="0" fontId="4" fillId="4" borderId="20" xfId="0" applyFont="1" applyFill="1" applyBorder="1" applyAlignment="1">
      <alignment vertical="center" shrinkToFit="1"/>
    </xf>
    <xf numFmtId="0" fontId="9" fillId="5" borderId="1" xfId="0" applyFont="1" applyFill="1" applyBorder="1" applyAlignment="1">
      <alignment vertical="center" shrinkToFit="1"/>
    </xf>
    <xf numFmtId="180" fontId="12" fillId="5" borderId="0" xfId="0" applyNumberFormat="1" applyFont="1" applyFill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4" borderId="21" xfId="0" applyFont="1" applyFill="1" applyBorder="1" applyAlignment="1">
      <alignment horizontal="right" vertical="center" shrinkToFit="1"/>
    </xf>
    <xf numFmtId="0" fontId="2" fillId="4" borderId="22" xfId="0" applyFont="1" applyFill="1" applyBorder="1" applyAlignment="1">
      <alignment horizontal="right" vertical="center" shrinkToFit="1"/>
    </xf>
    <xf numFmtId="3" fontId="0" fillId="0" borderId="10" xfId="0" applyNumberFormat="1" applyBorder="1" applyAlignment="1">
      <alignment horizontal="right" vertical="center" shrinkToFit="1"/>
    </xf>
    <xf numFmtId="0" fontId="0" fillId="0" borderId="10" xfId="0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177" fontId="7" fillId="0" borderId="0" xfId="0" applyNumberFormat="1" applyFon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8" xfId="0" applyFont="1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4" borderId="2" xfId="0" applyFont="1" applyFill="1" applyBorder="1" applyAlignment="1">
      <alignment vertical="center" shrinkToFit="1"/>
    </xf>
    <xf numFmtId="0" fontId="5" fillId="4" borderId="3" xfId="0" applyFont="1" applyFill="1" applyBorder="1" applyAlignment="1">
      <alignment vertical="center" shrinkToFit="1"/>
    </xf>
    <xf numFmtId="0" fontId="5" fillId="4" borderId="4" xfId="0" applyFont="1" applyFill="1" applyBorder="1" applyAlignment="1">
      <alignment vertical="center" shrinkToFit="1"/>
    </xf>
    <xf numFmtId="0" fontId="4" fillId="2" borderId="7" xfId="0" applyFont="1" applyFill="1" applyBorder="1" applyAlignment="1">
      <alignment horizontal="right"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24" xfId="0" applyFont="1" applyFill="1" applyBorder="1" applyAlignment="1">
      <alignment vertical="center" shrinkToFit="1"/>
    </xf>
    <xf numFmtId="178" fontId="5" fillId="0" borderId="0" xfId="0" applyNumberFormat="1" applyFont="1" applyAlignment="1">
      <alignment horizontal="center" vertical="center" shrinkToFit="1"/>
    </xf>
    <xf numFmtId="0" fontId="4" fillId="2" borderId="2" xfId="0" applyFont="1" applyFill="1" applyBorder="1" applyAlignment="1">
      <alignment horizontal="right"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4" fillId="2" borderId="26" xfId="0" applyFont="1" applyFill="1" applyBorder="1" applyAlignment="1">
      <alignment horizontal="right" vertical="center" shrinkToFit="1"/>
    </xf>
    <xf numFmtId="0" fontId="5" fillId="0" borderId="27" xfId="0" applyFont="1" applyBorder="1" applyAlignment="1">
      <alignment vertical="center" shrinkToFit="1"/>
    </xf>
    <xf numFmtId="0" fontId="5" fillId="0" borderId="28" xfId="0" applyFont="1" applyBorder="1" applyAlignment="1">
      <alignment vertical="center" shrinkToFit="1"/>
    </xf>
    <xf numFmtId="0" fontId="4" fillId="2" borderId="9" xfId="0" applyFont="1" applyFill="1" applyBorder="1" applyAlignment="1">
      <alignment horizontal="righ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4" fillId="3" borderId="2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4" fillId="0" borderId="12" xfId="0" applyFont="1" applyBorder="1" applyAlignment="1">
      <alignment horizontal="right" vertical="center" shrinkToFit="1"/>
    </xf>
    <xf numFmtId="0" fontId="5" fillId="0" borderId="13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0" fontId="5" fillId="5" borderId="30" xfId="0" applyFont="1" applyFill="1" applyBorder="1" applyAlignment="1">
      <alignment horizontal="center" vertical="center" shrinkToFit="1"/>
    </xf>
    <xf numFmtId="0" fontId="5" fillId="5" borderId="3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4" fillId="4" borderId="12" xfId="0" applyFont="1" applyFill="1" applyBorder="1" applyAlignment="1">
      <alignment vertical="center" shrinkToFit="1"/>
    </xf>
    <xf numFmtId="0" fontId="5" fillId="4" borderId="13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CC00"/>
      <color rgb="FF99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4"/>
  <sheetViews>
    <sheetView view="pageBreakPreview" zoomScale="80" zoomScaleNormal="80" zoomScaleSheetLayoutView="80" workbookViewId="0">
      <selection activeCell="G3" sqref="G3"/>
    </sheetView>
  </sheetViews>
  <sheetFormatPr defaultRowHeight="13.8" x14ac:dyDescent="0.2"/>
  <cols>
    <col min="1" max="1" width="1.6640625" style="1" customWidth="1"/>
    <col min="2" max="2" width="4.6640625" style="10" customWidth="1"/>
    <col min="3" max="3" width="30.6640625" style="1" customWidth="1"/>
    <col min="4" max="4" width="12.6640625" style="8" customWidth="1"/>
    <col min="5" max="5" width="12.6640625" style="9" customWidth="1"/>
    <col min="6" max="6" width="12.6640625" style="8" customWidth="1"/>
    <col min="7" max="7" width="35.6640625" style="1" customWidth="1"/>
  </cols>
  <sheetData>
    <row r="2" spans="2:7" ht="23.8" x14ac:dyDescent="0.2">
      <c r="B2" s="88" t="s">
        <v>52</v>
      </c>
      <c r="C2" s="82"/>
      <c r="D2" s="82"/>
      <c r="E2" s="82"/>
      <c r="F2" s="82"/>
      <c r="G2" s="82"/>
    </row>
    <row r="3" spans="2:7" x14ac:dyDescent="0.2">
      <c r="G3" s="80">
        <v>45748</v>
      </c>
    </row>
    <row r="4" spans="2:7" ht="23.8" x14ac:dyDescent="0.2">
      <c r="B4" s="92" t="s">
        <v>79</v>
      </c>
      <c r="C4" s="92"/>
      <c r="D4" s="92"/>
    </row>
    <row r="6" spans="2:7" ht="23.8" x14ac:dyDescent="0.2">
      <c r="B6" s="89">
        <f>F24</f>
        <v>2220240</v>
      </c>
      <c r="C6" s="82"/>
      <c r="D6" s="82"/>
      <c r="E6" s="82"/>
      <c r="F6" s="82"/>
      <c r="G6" s="82"/>
    </row>
    <row r="7" spans="2:7" x14ac:dyDescent="0.2">
      <c r="B7" s="90">
        <f>E24</f>
        <v>201840</v>
      </c>
      <c r="C7" s="91"/>
      <c r="D7" s="91"/>
      <c r="E7" s="91"/>
      <c r="F7" s="91"/>
      <c r="G7" s="91"/>
    </row>
    <row r="9" spans="2:7" x14ac:dyDescent="0.2">
      <c r="B9" s="81" t="s">
        <v>97</v>
      </c>
      <c r="C9" s="87"/>
      <c r="D9" s="87"/>
      <c r="E9" s="87"/>
      <c r="F9" s="87"/>
      <c r="G9" s="87"/>
    </row>
    <row r="10" spans="2:7" x14ac:dyDescent="0.2">
      <c r="B10" s="11"/>
      <c r="C10" s="12"/>
      <c r="D10" s="12"/>
      <c r="E10" s="12"/>
      <c r="F10" s="12"/>
      <c r="G10" s="12"/>
    </row>
    <row r="11" spans="2:7" x14ac:dyDescent="0.2">
      <c r="B11" s="81" t="s">
        <v>53</v>
      </c>
      <c r="C11" s="82"/>
      <c r="D11" s="82"/>
      <c r="E11" s="82"/>
      <c r="F11" s="82"/>
      <c r="G11" s="82"/>
    </row>
    <row r="12" spans="2:7" x14ac:dyDescent="0.2">
      <c r="B12" s="11"/>
      <c r="C12" s="12"/>
      <c r="D12" s="12"/>
      <c r="E12" s="12"/>
      <c r="F12" s="12"/>
      <c r="G12" s="12"/>
    </row>
    <row r="13" spans="2:7" x14ac:dyDescent="0.2">
      <c r="B13" s="11"/>
      <c r="C13" s="12"/>
      <c r="D13" s="12"/>
      <c r="E13" s="12"/>
      <c r="F13" s="87" t="s">
        <v>54</v>
      </c>
      <c r="G13" s="87"/>
    </row>
    <row r="14" spans="2:7" x14ac:dyDescent="0.2">
      <c r="B14" s="11"/>
      <c r="C14" s="12"/>
      <c r="D14" s="12"/>
      <c r="E14" s="12"/>
      <c r="F14" s="87" t="s">
        <v>112</v>
      </c>
      <c r="G14" s="87"/>
    </row>
    <row r="15" spans="2:7" x14ac:dyDescent="0.2">
      <c r="B15" s="11"/>
      <c r="C15" s="12"/>
      <c r="D15" s="12"/>
      <c r="E15" s="12"/>
      <c r="F15" s="87" t="s">
        <v>55</v>
      </c>
      <c r="G15" s="87"/>
    </row>
    <row r="16" spans="2:7" x14ac:dyDescent="0.2">
      <c r="B16" s="11"/>
      <c r="C16" s="12"/>
      <c r="D16" s="12"/>
      <c r="E16" s="12"/>
      <c r="F16" s="87" t="s">
        <v>107</v>
      </c>
      <c r="G16" s="87"/>
    </row>
    <row r="17" spans="2:7" x14ac:dyDescent="0.2">
      <c r="B17" s="11"/>
      <c r="C17" s="12"/>
      <c r="D17" s="12"/>
      <c r="E17" s="12"/>
      <c r="F17" s="12"/>
      <c r="G17" s="12"/>
    </row>
    <row r="18" spans="2:7" x14ac:dyDescent="0.2">
      <c r="B18" s="11"/>
      <c r="C18" s="12"/>
      <c r="D18" s="12"/>
      <c r="E18" s="12"/>
      <c r="F18" s="12" t="s">
        <v>108</v>
      </c>
      <c r="G18" s="12" t="s">
        <v>109</v>
      </c>
    </row>
    <row r="19" spans="2:7" x14ac:dyDescent="0.2">
      <c r="B19" s="11"/>
      <c r="C19" s="12"/>
      <c r="D19" s="12"/>
      <c r="E19" s="12"/>
      <c r="F19" s="12"/>
      <c r="G19" s="12"/>
    </row>
    <row r="20" spans="2:7" x14ac:dyDescent="0.2">
      <c r="E20" s="85" t="s">
        <v>63</v>
      </c>
      <c r="F20" s="86"/>
      <c r="G20" s="16">
        <f>IF(G3="","",EDATE(G3,3))</f>
        <v>45839</v>
      </c>
    </row>
    <row r="21" spans="2:7" ht="39.950000000000003" customHeight="1" x14ac:dyDescent="0.2">
      <c r="B21" s="13" t="s">
        <v>42</v>
      </c>
      <c r="C21" s="13" t="s">
        <v>58</v>
      </c>
      <c r="D21" s="14" t="s">
        <v>59</v>
      </c>
      <c r="E21" s="15" t="s">
        <v>60</v>
      </c>
      <c r="F21" s="14" t="s">
        <v>61</v>
      </c>
      <c r="G21" s="13" t="s">
        <v>4</v>
      </c>
    </row>
    <row r="22" spans="2:7" ht="39.950000000000003" customHeight="1" x14ac:dyDescent="0.2">
      <c r="B22" s="13">
        <v>1</v>
      </c>
      <c r="C22" s="7" t="s">
        <v>56</v>
      </c>
      <c r="D22" s="2">
        <f>イニシャル!F63</f>
        <v>1740000</v>
      </c>
      <c r="E22" s="3">
        <f>イニシャル!F64</f>
        <v>174000</v>
      </c>
      <c r="F22" s="2">
        <f>SUM(D22:E22)</f>
        <v>1914000</v>
      </c>
      <c r="G22" s="79" t="s">
        <v>99</v>
      </c>
    </row>
    <row r="23" spans="2:7" ht="39.950000000000003" customHeight="1" thickBot="1" x14ac:dyDescent="0.25">
      <c r="B23" s="17">
        <v>2</v>
      </c>
      <c r="C23" s="18" t="s">
        <v>57</v>
      </c>
      <c r="D23" s="5">
        <f>ランニング!F29</f>
        <v>278400</v>
      </c>
      <c r="E23" s="6">
        <f>ランニング!F30</f>
        <v>27840</v>
      </c>
      <c r="F23" s="5">
        <f>SUM(D23:E23)</f>
        <v>306240</v>
      </c>
      <c r="G23" s="4" t="s">
        <v>102</v>
      </c>
    </row>
    <row r="24" spans="2:7" ht="39.950000000000003" customHeight="1" thickTop="1" x14ac:dyDescent="0.2">
      <c r="B24" s="83" t="s">
        <v>62</v>
      </c>
      <c r="C24" s="84"/>
      <c r="D24" s="65">
        <f>SUM(D22:D23)</f>
        <v>2018400</v>
      </c>
      <c r="E24" s="66">
        <f>SUM(E22:E23)</f>
        <v>201840</v>
      </c>
      <c r="F24" s="65">
        <f>SUM(F22:F23)</f>
        <v>2220240</v>
      </c>
      <c r="G24" s="78" t="s">
        <v>106</v>
      </c>
    </row>
  </sheetData>
  <mergeCells count="12">
    <mergeCell ref="B2:G2"/>
    <mergeCell ref="B6:G6"/>
    <mergeCell ref="B7:G7"/>
    <mergeCell ref="B9:G9"/>
    <mergeCell ref="B4:D4"/>
    <mergeCell ref="B11:G11"/>
    <mergeCell ref="B24:C24"/>
    <mergeCell ref="E20:F20"/>
    <mergeCell ref="F13:G13"/>
    <mergeCell ref="F14:G14"/>
    <mergeCell ref="F15:G15"/>
    <mergeCell ref="F16:G16"/>
  </mergeCells>
  <phoneticPr fontId="1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66"/>
  <sheetViews>
    <sheetView view="pageBreakPreview" topLeftCell="A14" zoomScale="80" zoomScaleNormal="80" zoomScaleSheetLayoutView="80" workbookViewId="0">
      <selection activeCell="G65" sqref="G65"/>
    </sheetView>
  </sheetViews>
  <sheetFormatPr defaultColWidth="9" defaultRowHeight="13.8" x14ac:dyDescent="0.2"/>
  <cols>
    <col min="1" max="1" width="1.6640625" style="34" customWidth="1"/>
    <col min="2" max="2" width="4.6640625" style="36" customWidth="1"/>
    <col min="3" max="3" width="30.6640625" style="34" customWidth="1"/>
    <col min="4" max="4" width="12.6640625" style="37" customWidth="1"/>
    <col min="5" max="5" width="12.6640625" style="38" customWidth="1"/>
    <col min="6" max="6" width="12.6640625" style="37" customWidth="1"/>
    <col min="7" max="7" width="35.6640625" style="34" customWidth="1"/>
    <col min="8" max="16384" width="9" style="35"/>
  </cols>
  <sheetData>
    <row r="2" spans="1:7" ht="23.8" x14ac:dyDescent="0.2">
      <c r="B2" s="95" t="s">
        <v>82</v>
      </c>
      <c r="C2" s="96"/>
      <c r="D2" s="96"/>
      <c r="E2" s="96"/>
      <c r="F2" s="96"/>
      <c r="G2" s="96"/>
    </row>
    <row r="3" spans="1:7" x14ac:dyDescent="0.2">
      <c r="G3" s="39">
        <f>鑑!G3</f>
        <v>45748</v>
      </c>
    </row>
    <row r="4" spans="1:7" ht="23.8" x14ac:dyDescent="0.2">
      <c r="B4" s="97">
        <f>F65</f>
        <v>1914000</v>
      </c>
      <c r="C4" s="96"/>
      <c r="D4" s="96"/>
      <c r="E4" s="96"/>
      <c r="F4" s="96"/>
      <c r="G4" s="96"/>
    </row>
    <row r="5" spans="1:7" x14ac:dyDescent="0.2">
      <c r="B5" s="105">
        <f>F64</f>
        <v>174000</v>
      </c>
      <c r="C5" s="98"/>
      <c r="D5" s="98"/>
      <c r="E5" s="98"/>
      <c r="F5" s="98"/>
      <c r="G5" s="98"/>
    </row>
    <row r="7" spans="1:7" x14ac:dyDescent="0.2">
      <c r="B7" s="98" t="s">
        <v>101</v>
      </c>
      <c r="C7" s="96"/>
      <c r="D7" s="96"/>
      <c r="E7" s="96"/>
      <c r="F7" s="96"/>
      <c r="G7" s="96"/>
    </row>
    <row r="9" spans="1:7" x14ac:dyDescent="0.2">
      <c r="B9" s="67" t="s">
        <v>42</v>
      </c>
      <c r="C9" s="67" t="s">
        <v>0</v>
      </c>
      <c r="D9" s="68" t="s">
        <v>1</v>
      </c>
      <c r="E9" s="69" t="s">
        <v>2</v>
      </c>
      <c r="F9" s="68" t="s">
        <v>3</v>
      </c>
      <c r="G9" s="67" t="s">
        <v>4</v>
      </c>
    </row>
    <row r="10" spans="1:7" x14ac:dyDescent="0.2">
      <c r="B10" s="116" t="s">
        <v>30</v>
      </c>
      <c r="C10" s="107"/>
      <c r="D10" s="107"/>
      <c r="E10" s="107"/>
      <c r="F10" s="107"/>
      <c r="G10" s="108"/>
    </row>
    <row r="11" spans="1:7" x14ac:dyDescent="0.2">
      <c r="B11" s="115" t="s">
        <v>5</v>
      </c>
      <c r="C11" s="107"/>
      <c r="D11" s="107"/>
      <c r="E11" s="107"/>
      <c r="F11" s="107"/>
      <c r="G11" s="108"/>
    </row>
    <row r="12" spans="1:7" x14ac:dyDescent="0.2">
      <c r="B12" s="40">
        <v>1</v>
      </c>
      <c r="C12" s="41" t="s">
        <v>6</v>
      </c>
      <c r="D12" s="20">
        <v>260000</v>
      </c>
      <c r="E12" s="21">
        <v>1</v>
      </c>
      <c r="F12" s="20">
        <f>D12*E12</f>
        <v>260000</v>
      </c>
      <c r="G12" s="41" t="s">
        <v>43</v>
      </c>
    </row>
    <row r="13" spans="1:7" x14ac:dyDescent="0.2">
      <c r="A13" s="42"/>
      <c r="B13" s="22"/>
      <c r="C13" s="23" t="s">
        <v>65</v>
      </c>
      <c r="D13" s="24"/>
      <c r="E13" s="25"/>
      <c r="F13" s="24"/>
      <c r="G13" s="23"/>
    </row>
    <row r="14" spans="1:7" x14ac:dyDescent="0.2">
      <c r="B14" s="26">
        <v>1</v>
      </c>
      <c r="C14" s="27" t="s">
        <v>69</v>
      </c>
      <c r="D14" s="28">
        <v>200000</v>
      </c>
      <c r="E14" s="29">
        <v>1</v>
      </c>
      <c r="F14" s="28">
        <f t="shared" ref="F14:F20" si="0">D14*E14</f>
        <v>200000</v>
      </c>
      <c r="G14" s="27" t="s">
        <v>64</v>
      </c>
    </row>
    <row r="15" spans="1:7" x14ac:dyDescent="0.2">
      <c r="B15" s="26">
        <f>B14+1</f>
        <v>2</v>
      </c>
      <c r="C15" s="27" t="s">
        <v>70</v>
      </c>
      <c r="D15" s="28">
        <v>200000</v>
      </c>
      <c r="E15" s="29">
        <v>1</v>
      </c>
      <c r="F15" s="28">
        <f t="shared" si="0"/>
        <v>200000</v>
      </c>
      <c r="G15" s="27" t="s">
        <v>32</v>
      </c>
    </row>
    <row r="16" spans="1:7" x14ac:dyDescent="0.2">
      <c r="A16" s="42"/>
      <c r="B16" s="26">
        <f t="shared" ref="B16:B19" si="1">B15+1</f>
        <v>3</v>
      </c>
      <c r="C16" s="27" t="s">
        <v>71</v>
      </c>
      <c r="D16" s="28">
        <v>200000</v>
      </c>
      <c r="E16" s="29">
        <v>0</v>
      </c>
      <c r="F16" s="28">
        <f>D16*E16</f>
        <v>0</v>
      </c>
      <c r="G16" s="27" t="s">
        <v>32</v>
      </c>
    </row>
    <row r="17" spans="1:7" x14ac:dyDescent="0.2">
      <c r="B17" s="26">
        <f t="shared" si="1"/>
        <v>4</v>
      </c>
      <c r="C17" s="27" t="s">
        <v>72</v>
      </c>
      <c r="D17" s="28">
        <v>200000</v>
      </c>
      <c r="E17" s="29">
        <v>0</v>
      </c>
      <c r="F17" s="28">
        <f t="shared" si="0"/>
        <v>0</v>
      </c>
      <c r="G17" s="27" t="s">
        <v>32</v>
      </c>
    </row>
    <row r="18" spans="1:7" x14ac:dyDescent="0.2">
      <c r="B18" s="26">
        <f t="shared" si="1"/>
        <v>5</v>
      </c>
      <c r="C18" s="27" t="s">
        <v>80</v>
      </c>
      <c r="D18" s="28">
        <v>200000</v>
      </c>
      <c r="E18" s="29">
        <v>0</v>
      </c>
      <c r="F18" s="28">
        <f t="shared" si="0"/>
        <v>0</v>
      </c>
      <c r="G18" s="27" t="s">
        <v>32</v>
      </c>
    </row>
    <row r="19" spans="1:7" x14ac:dyDescent="0.2">
      <c r="B19" s="26">
        <f t="shared" si="1"/>
        <v>6</v>
      </c>
      <c r="C19" s="27" t="s">
        <v>73</v>
      </c>
      <c r="D19" s="28">
        <v>200000</v>
      </c>
      <c r="E19" s="29">
        <v>0</v>
      </c>
      <c r="F19" s="28">
        <f t="shared" si="0"/>
        <v>0</v>
      </c>
      <c r="G19" s="27" t="s">
        <v>32</v>
      </c>
    </row>
    <row r="20" spans="1:7" x14ac:dyDescent="0.2">
      <c r="B20" s="26">
        <f>B19+1</f>
        <v>7</v>
      </c>
      <c r="C20" s="27" t="s">
        <v>92</v>
      </c>
      <c r="D20" s="28">
        <v>200000</v>
      </c>
      <c r="E20" s="29">
        <v>0</v>
      </c>
      <c r="F20" s="28">
        <f t="shared" si="0"/>
        <v>0</v>
      </c>
      <c r="G20" s="27" t="s">
        <v>32</v>
      </c>
    </row>
    <row r="21" spans="1:7" x14ac:dyDescent="0.2">
      <c r="A21" s="42"/>
      <c r="B21" s="26">
        <f t="shared" ref="B21:B22" si="2">B20+1</f>
        <v>8</v>
      </c>
      <c r="C21" s="27" t="s">
        <v>95</v>
      </c>
      <c r="D21" s="28">
        <v>200000</v>
      </c>
      <c r="E21" s="29">
        <v>0</v>
      </c>
      <c r="F21" s="28">
        <f>D21*E21</f>
        <v>0</v>
      </c>
      <c r="G21" s="27" t="s">
        <v>32</v>
      </c>
    </row>
    <row r="22" spans="1:7" ht="14.4" thickBot="1" x14ac:dyDescent="0.25">
      <c r="A22" s="42"/>
      <c r="B22" s="26">
        <f t="shared" si="2"/>
        <v>9</v>
      </c>
      <c r="C22" s="27" t="s">
        <v>110</v>
      </c>
      <c r="D22" s="28">
        <f>4*75000</f>
        <v>300000</v>
      </c>
      <c r="E22" s="29">
        <v>0</v>
      </c>
      <c r="F22" s="28">
        <f>D22*E22</f>
        <v>0</v>
      </c>
      <c r="G22" s="27" t="s">
        <v>111</v>
      </c>
    </row>
    <row r="23" spans="1:7" x14ac:dyDescent="0.2">
      <c r="B23" s="119" t="s">
        <v>7</v>
      </c>
      <c r="C23" s="120"/>
      <c r="D23" s="120"/>
      <c r="E23" s="121"/>
      <c r="F23" s="43">
        <f>SUM(F12:F22)</f>
        <v>660000</v>
      </c>
      <c r="G23" s="44"/>
    </row>
    <row r="24" spans="1:7" x14ac:dyDescent="0.2">
      <c r="B24" s="115" t="s">
        <v>8</v>
      </c>
      <c r="C24" s="107"/>
      <c r="D24" s="107"/>
      <c r="E24" s="107"/>
      <c r="F24" s="107"/>
      <c r="G24" s="108"/>
    </row>
    <row r="25" spans="1:7" x14ac:dyDescent="0.2">
      <c r="B25" s="40">
        <v>1</v>
      </c>
      <c r="C25" s="41" t="s">
        <v>9</v>
      </c>
      <c r="D25" s="20"/>
      <c r="E25" s="21"/>
      <c r="F25" s="45">
        <f>SUM(F26:F30)</f>
        <v>0</v>
      </c>
      <c r="G25" s="41"/>
    </row>
    <row r="26" spans="1:7" x14ac:dyDescent="0.2">
      <c r="B26" s="26">
        <f>1+B25</f>
        <v>2</v>
      </c>
      <c r="C26" s="27" t="s">
        <v>17</v>
      </c>
      <c r="D26" s="28">
        <v>720</v>
      </c>
      <c r="E26" s="29">
        <v>0</v>
      </c>
      <c r="F26" s="28">
        <f>D26*E26</f>
        <v>0</v>
      </c>
      <c r="G26" s="27" t="s">
        <v>19</v>
      </c>
    </row>
    <row r="27" spans="1:7" x14ac:dyDescent="0.2">
      <c r="B27" s="26">
        <f t="shared" ref="B27:B46" si="3">1+B26</f>
        <v>3</v>
      </c>
      <c r="C27" s="27" t="s">
        <v>44</v>
      </c>
      <c r="D27" s="28">
        <v>70</v>
      </c>
      <c r="E27" s="29">
        <v>0</v>
      </c>
      <c r="F27" s="28">
        <f>D27*E27</f>
        <v>0</v>
      </c>
      <c r="G27" s="27" t="s">
        <v>45</v>
      </c>
    </row>
    <row r="28" spans="1:7" ht="13.5" customHeight="1" x14ac:dyDescent="0.2">
      <c r="B28" s="26">
        <f t="shared" si="3"/>
        <v>4</v>
      </c>
      <c r="C28" s="27" t="s">
        <v>10</v>
      </c>
      <c r="D28" s="28">
        <v>720</v>
      </c>
      <c r="E28" s="29">
        <f>E27</f>
        <v>0</v>
      </c>
      <c r="F28" s="28">
        <f>D28*E28</f>
        <v>0</v>
      </c>
      <c r="G28" s="27" t="s">
        <v>18</v>
      </c>
    </row>
    <row r="29" spans="1:7" x14ac:dyDescent="0.2">
      <c r="B29" s="26">
        <f t="shared" si="3"/>
        <v>5</v>
      </c>
      <c r="C29" s="27" t="s">
        <v>11</v>
      </c>
      <c r="D29" s="28">
        <v>720</v>
      </c>
      <c r="E29" s="29">
        <f>E27</f>
        <v>0</v>
      </c>
      <c r="F29" s="28">
        <f>D29*E29</f>
        <v>0</v>
      </c>
      <c r="G29" s="27" t="s">
        <v>13</v>
      </c>
    </row>
    <row r="30" spans="1:7" x14ac:dyDescent="0.2">
      <c r="B30" s="26">
        <f t="shared" si="3"/>
        <v>6</v>
      </c>
      <c r="C30" s="27" t="s">
        <v>12</v>
      </c>
      <c r="D30" s="28">
        <v>70</v>
      </c>
      <c r="E30" s="29">
        <f>E27</f>
        <v>0</v>
      </c>
      <c r="F30" s="28">
        <f>D30*E30</f>
        <v>0</v>
      </c>
      <c r="G30" s="27" t="s">
        <v>67</v>
      </c>
    </row>
    <row r="31" spans="1:7" x14ac:dyDescent="0.2">
      <c r="B31" s="26">
        <f t="shared" si="3"/>
        <v>7</v>
      </c>
      <c r="C31" s="27" t="s">
        <v>14</v>
      </c>
      <c r="D31" s="28"/>
      <c r="E31" s="29"/>
      <c r="F31" s="46">
        <f>SUM(F32:F36)</f>
        <v>0</v>
      </c>
      <c r="G31" s="27"/>
    </row>
    <row r="32" spans="1:7" x14ac:dyDescent="0.2">
      <c r="B32" s="26">
        <f t="shared" si="3"/>
        <v>8</v>
      </c>
      <c r="C32" s="27" t="s">
        <v>17</v>
      </c>
      <c r="D32" s="28">
        <v>170</v>
      </c>
      <c r="E32" s="29">
        <v>0</v>
      </c>
      <c r="F32" s="28">
        <f t="shared" ref="F32:F36" si="4">D32*E32</f>
        <v>0</v>
      </c>
      <c r="G32" s="27" t="s">
        <v>20</v>
      </c>
    </row>
    <row r="33" spans="2:7" x14ac:dyDescent="0.2">
      <c r="B33" s="26">
        <f t="shared" si="3"/>
        <v>9</v>
      </c>
      <c r="C33" s="27" t="s">
        <v>44</v>
      </c>
      <c r="D33" s="28">
        <v>50</v>
      </c>
      <c r="E33" s="29">
        <v>0</v>
      </c>
      <c r="F33" s="28">
        <f t="shared" si="4"/>
        <v>0</v>
      </c>
      <c r="G33" s="27" t="s">
        <v>45</v>
      </c>
    </row>
    <row r="34" spans="2:7" x14ac:dyDescent="0.2">
      <c r="B34" s="26">
        <f t="shared" si="3"/>
        <v>10</v>
      </c>
      <c r="C34" s="27" t="s">
        <v>15</v>
      </c>
      <c r="D34" s="28">
        <v>260</v>
      </c>
      <c r="E34" s="29">
        <f>E33*0.1</f>
        <v>0</v>
      </c>
      <c r="F34" s="28">
        <f t="shared" si="4"/>
        <v>0</v>
      </c>
      <c r="G34" s="27"/>
    </row>
    <row r="35" spans="2:7" x14ac:dyDescent="0.2">
      <c r="B35" s="26">
        <f t="shared" si="3"/>
        <v>11</v>
      </c>
      <c r="C35" s="27" t="s">
        <v>16</v>
      </c>
      <c r="D35" s="28">
        <v>140</v>
      </c>
      <c r="E35" s="29">
        <f>E33*0.9</f>
        <v>0</v>
      </c>
      <c r="F35" s="28">
        <f t="shared" si="4"/>
        <v>0</v>
      </c>
      <c r="G35" s="27"/>
    </row>
    <row r="36" spans="2:7" x14ac:dyDescent="0.2">
      <c r="B36" s="26">
        <f t="shared" si="3"/>
        <v>12</v>
      </c>
      <c r="C36" s="27" t="s">
        <v>12</v>
      </c>
      <c r="D36" s="28">
        <v>80</v>
      </c>
      <c r="E36" s="29">
        <v>0</v>
      </c>
      <c r="F36" s="28">
        <f t="shared" si="4"/>
        <v>0</v>
      </c>
      <c r="G36" s="27" t="s">
        <v>68</v>
      </c>
    </row>
    <row r="37" spans="2:7" x14ac:dyDescent="0.2">
      <c r="B37" s="26">
        <f t="shared" si="3"/>
        <v>13</v>
      </c>
      <c r="C37" s="27" t="s">
        <v>21</v>
      </c>
      <c r="D37" s="28"/>
      <c r="E37" s="29"/>
      <c r="F37" s="46">
        <f>SUM(F38:F41)</f>
        <v>0</v>
      </c>
      <c r="G37" s="27"/>
    </row>
    <row r="38" spans="2:7" x14ac:dyDescent="0.2">
      <c r="B38" s="26">
        <f t="shared" si="3"/>
        <v>14</v>
      </c>
      <c r="C38" s="27" t="s">
        <v>17</v>
      </c>
      <c r="D38" s="28">
        <v>170</v>
      </c>
      <c r="E38" s="29">
        <v>0</v>
      </c>
      <c r="F38" s="28">
        <f>D38*E38</f>
        <v>0</v>
      </c>
      <c r="G38" s="27" t="s">
        <v>22</v>
      </c>
    </row>
    <row r="39" spans="2:7" x14ac:dyDescent="0.2">
      <c r="B39" s="26">
        <f t="shared" si="3"/>
        <v>15</v>
      </c>
      <c r="C39" s="27" t="s">
        <v>44</v>
      </c>
      <c r="D39" s="28">
        <v>50</v>
      </c>
      <c r="E39" s="29">
        <v>0</v>
      </c>
      <c r="F39" s="28">
        <f>D39*E39</f>
        <v>0</v>
      </c>
      <c r="G39" s="27" t="s">
        <v>45</v>
      </c>
    </row>
    <row r="40" spans="2:7" x14ac:dyDescent="0.2">
      <c r="B40" s="26">
        <f t="shared" si="3"/>
        <v>16</v>
      </c>
      <c r="C40" s="27" t="s">
        <v>16</v>
      </c>
      <c r="D40" s="28">
        <v>140</v>
      </c>
      <c r="E40" s="29">
        <f>E39</f>
        <v>0</v>
      </c>
      <c r="F40" s="28">
        <f>D40*E40</f>
        <v>0</v>
      </c>
      <c r="G40" s="27"/>
    </row>
    <row r="41" spans="2:7" x14ac:dyDescent="0.2">
      <c r="B41" s="26">
        <f t="shared" si="3"/>
        <v>17</v>
      </c>
      <c r="C41" s="27" t="s">
        <v>12</v>
      </c>
      <c r="D41" s="28">
        <v>80</v>
      </c>
      <c r="E41" s="29">
        <f>E39</f>
        <v>0</v>
      </c>
      <c r="F41" s="28">
        <f>D41*E41</f>
        <v>0</v>
      </c>
      <c r="G41" s="27"/>
    </row>
    <row r="42" spans="2:7" x14ac:dyDescent="0.2">
      <c r="B42" s="26">
        <f t="shared" si="3"/>
        <v>18</v>
      </c>
      <c r="C42" s="27" t="s">
        <v>83</v>
      </c>
      <c r="D42" s="28"/>
      <c r="E42" s="29"/>
      <c r="F42" s="46">
        <f>SUM(F43:F46)</f>
        <v>0</v>
      </c>
      <c r="G42" s="27"/>
    </row>
    <row r="43" spans="2:7" x14ac:dyDescent="0.2">
      <c r="B43" s="26">
        <f t="shared" si="3"/>
        <v>19</v>
      </c>
      <c r="C43" s="27" t="s">
        <v>17</v>
      </c>
      <c r="D43" s="28">
        <v>170</v>
      </c>
      <c r="E43" s="29">
        <v>0</v>
      </c>
      <c r="F43" s="28">
        <f>D43*E43</f>
        <v>0</v>
      </c>
      <c r="G43" s="27" t="s">
        <v>23</v>
      </c>
    </row>
    <row r="44" spans="2:7" x14ac:dyDescent="0.2">
      <c r="B44" s="26">
        <f t="shared" si="3"/>
        <v>20</v>
      </c>
      <c r="C44" s="27" t="s">
        <v>44</v>
      </c>
      <c r="D44" s="28">
        <v>50</v>
      </c>
      <c r="E44" s="29">
        <v>0</v>
      </c>
      <c r="F44" s="28">
        <f>D44*E44</f>
        <v>0</v>
      </c>
      <c r="G44" s="27" t="s">
        <v>45</v>
      </c>
    </row>
    <row r="45" spans="2:7" x14ac:dyDescent="0.2">
      <c r="B45" s="26">
        <f t="shared" si="3"/>
        <v>21</v>
      </c>
      <c r="C45" s="27" t="s">
        <v>16</v>
      </c>
      <c r="D45" s="28">
        <v>140</v>
      </c>
      <c r="E45" s="29">
        <f>E44</f>
        <v>0</v>
      </c>
      <c r="F45" s="28">
        <f>D45*E45</f>
        <v>0</v>
      </c>
      <c r="G45" s="27"/>
    </row>
    <row r="46" spans="2:7" ht="14.4" thickBot="1" x14ac:dyDescent="0.25">
      <c r="B46" s="47">
        <f t="shared" si="3"/>
        <v>22</v>
      </c>
      <c r="C46" s="48" t="s">
        <v>12</v>
      </c>
      <c r="D46" s="49">
        <v>80</v>
      </c>
      <c r="E46" s="50">
        <f>E44</f>
        <v>0</v>
      </c>
      <c r="F46" s="49">
        <f>D46*E46</f>
        <v>0</v>
      </c>
      <c r="G46" s="48"/>
    </row>
    <row r="47" spans="2:7" x14ac:dyDescent="0.2">
      <c r="B47" s="119" t="s">
        <v>7</v>
      </c>
      <c r="C47" s="120"/>
      <c r="D47" s="120"/>
      <c r="E47" s="121"/>
      <c r="F47" s="43">
        <f>F25+F31+F37+F42</f>
        <v>0</v>
      </c>
      <c r="G47" s="44"/>
    </row>
    <row r="48" spans="2:7" x14ac:dyDescent="0.2">
      <c r="B48" s="115" t="s">
        <v>24</v>
      </c>
      <c r="C48" s="107"/>
      <c r="D48" s="107"/>
      <c r="E48" s="107"/>
      <c r="F48" s="107"/>
      <c r="G48" s="108"/>
    </row>
    <row r="49" spans="2:7" x14ac:dyDescent="0.2">
      <c r="B49" s="40">
        <v>1</v>
      </c>
      <c r="C49" s="41" t="s">
        <v>31</v>
      </c>
      <c r="D49" s="20">
        <v>75000</v>
      </c>
      <c r="E49" s="21">
        <v>2</v>
      </c>
      <c r="F49" s="20">
        <f>D49*E49</f>
        <v>150000</v>
      </c>
      <c r="G49" s="41" t="s">
        <v>86</v>
      </c>
    </row>
    <row r="50" spans="2:7" x14ac:dyDescent="0.2">
      <c r="B50" s="26">
        <v>2</v>
      </c>
      <c r="C50" s="27" t="s">
        <v>26</v>
      </c>
      <c r="D50" s="28">
        <v>150000</v>
      </c>
      <c r="E50" s="29">
        <v>1</v>
      </c>
      <c r="F50" s="28">
        <f>D50*E50</f>
        <v>150000</v>
      </c>
      <c r="G50" s="27"/>
    </row>
    <row r="51" spans="2:7" x14ac:dyDescent="0.2">
      <c r="B51" s="26">
        <v>3</v>
      </c>
      <c r="C51" s="27" t="s">
        <v>27</v>
      </c>
      <c r="D51" s="28">
        <v>150000</v>
      </c>
      <c r="E51" s="29">
        <v>1</v>
      </c>
      <c r="F51" s="28">
        <f>D51*E51</f>
        <v>150000</v>
      </c>
      <c r="G51" s="27"/>
    </row>
    <row r="52" spans="2:7" ht="14.4" thickBot="1" x14ac:dyDescent="0.25">
      <c r="B52" s="47">
        <v>4</v>
      </c>
      <c r="C52" s="48" t="s">
        <v>25</v>
      </c>
      <c r="D52" s="49">
        <v>75000</v>
      </c>
      <c r="E52" s="50">
        <v>1</v>
      </c>
      <c r="F52" s="49">
        <f>D52*E52</f>
        <v>75000</v>
      </c>
      <c r="G52" s="48" t="s">
        <v>28</v>
      </c>
    </row>
    <row r="53" spans="2:7" x14ac:dyDescent="0.2">
      <c r="B53" s="119" t="s">
        <v>7</v>
      </c>
      <c r="C53" s="120"/>
      <c r="D53" s="120"/>
      <c r="E53" s="121"/>
      <c r="F53" s="43">
        <f>SUM(F49:F52)</f>
        <v>525000</v>
      </c>
      <c r="G53" s="44"/>
    </row>
    <row r="54" spans="2:7" x14ac:dyDescent="0.2">
      <c r="B54" s="99" t="s">
        <v>29</v>
      </c>
      <c r="C54" s="100"/>
      <c r="D54" s="100"/>
      <c r="E54" s="101"/>
      <c r="F54" s="70">
        <f>F23+F47+F53</f>
        <v>1185000</v>
      </c>
      <c r="G54" s="71"/>
    </row>
    <row r="55" spans="2:7" x14ac:dyDescent="0.2">
      <c r="B55" s="116" t="s">
        <v>36</v>
      </c>
      <c r="C55" s="107"/>
      <c r="D55" s="107"/>
      <c r="E55" s="107"/>
      <c r="F55" s="107"/>
      <c r="G55" s="108"/>
    </row>
    <row r="56" spans="2:7" x14ac:dyDescent="0.2">
      <c r="B56" s="55">
        <v>1</v>
      </c>
      <c r="C56" s="56" t="s">
        <v>103</v>
      </c>
      <c r="D56" s="57"/>
      <c r="E56" s="58"/>
      <c r="F56" s="57">
        <f>F54*40%</f>
        <v>474000</v>
      </c>
      <c r="G56" s="56"/>
    </row>
    <row r="57" spans="2:7" x14ac:dyDescent="0.2">
      <c r="B57" s="99" t="s">
        <v>37</v>
      </c>
      <c r="C57" s="100"/>
      <c r="D57" s="100"/>
      <c r="E57" s="101"/>
      <c r="F57" s="70">
        <f>SUM(F56)</f>
        <v>474000</v>
      </c>
      <c r="G57" s="71"/>
    </row>
    <row r="58" spans="2:7" x14ac:dyDescent="0.2">
      <c r="B58" s="116" t="s">
        <v>33</v>
      </c>
      <c r="C58" s="117"/>
      <c r="D58" s="117"/>
      <c r="E58" s="117"/>
      <c r="F58" s="117"/>
      <c r="G58" s="118"/>
    </row>
    <row r="59" spans="2:7" x14ac:dyDescent="0.2">
      <c r="B59" s="40">
        <v>1</v>
      </c>
      <c r="C59" s="41" t="s">
        <v>41</v>
      </c>
      <c r="D59" s="20">
        <v>30000</v>
      </c>
      <c r="E59" s="21">
        <v>2</v>
      </c>
      <c r="F59" s="20">
        <f>D59*E59</f>
        <v>60000</v>
      </c>
      <c r="G59" s="77" t="s">
        <v>87</v>
      </c>
    </row>
    <row r="60" spans="2:7" x14ac:dyDescent="0.2">
      <c r="B60" s="51">
        <v>2</v>
      </c>
      <c r="C60" s="52" t="s">
        <v>34</v>
      </c>
      <c r="D60" s="53">
        <v>30000</v>
      </c>
      <c r="E60" s="54">
        <v>1</v>
      </c>
      <c r="F60" s="53">
        <f>D60*E60</f>
        <v>30000</v>
      </c>
      <c r="G60" s="52" t="s">
        <v>88</v>
      </c>
    </row>
    <row r="61" spans="2:7" x14ac:dyDescent="0.2">
      <c r="B61" s="99" t="s">
        <v>35</v>
      </c>
      <c r="C61" s="100"/>
      <c r="D61" s="100"/>
      <c r="E61" s="101"/>
      <c r="F61" s="70">
        <f>SUM(F59:F60)</f>
        <v>90000</v>
      </c>
      <c r="G61" s="71"/>
    </row>
    <row r="62" spans="2:7" x14ac:dyDescent="0.2">
      <c r="B62" s="106" t="s">
        <v>38</v>
      </c>
      <c r="C62" s="107"/>
      <c r="D62" s="107"/>
      <c r="E62" s="108"/>
      <c r="F62" s="59">
        <f>F54+F57+F61</f>
        <v>1749000</v>
      </c>
      <c r="G62" s="60"/>
    </row>
    <row r="63" spans="2:7" ht="14.4" thickBot="1" x14ac:dyDescent="0.25">
      <c r="B63" s="102" t="s">
        <v>39</v>
      </c>
      <c r="C63" s="103"/>
      <c r="D63" s="103"/>
      <c r="E63" s="104"/>
      <c r="F63" s="30">
        <f>ROUNDDOWN(F62,-4)</f>
        <v>1740000</v>
      </c>
      <c r="G63" s="31" t="s">
        <v>66</v>
      </c>
    </row>
    <row r="64" spans="2:7" ht="15.05" thickTop="1" thickBot="1" x14ac:dyDescent="0.25">
      <c r="B64" s="109" t="s">
        <v>85</v>
      </c>
      <c r="C64" s="110"/>
      <c r="D64" s="110"/>
      <c r="E64" s="111"/>
      <c r="F64" s="32">
        <f>F63*0.1</f>
        <v>174000</v>
      </c>
      <c r="G64" s="33"/>
    </row>
    <row r="65" spans="2:7" ht="14.4" thickTop="1" x14ac:dyDescent="0.2">
      <c r="B65" s="112" t="s">
        <v>40</v>
      </c>
      <c r="C65" s="113"/>
      <c r="D65" s="113"/>
      <c r="E65" s="114"/>
      <c r="F65" s="19">
        <f>F63+F64</f>
        <v>1914000</v>
      </c>
      <c r="G65" s="76" t="s">
        <v>106</v>
      </c>
    </row>
    <row r="66" spans="2:7" x14ac:dyDescent="0.2">
      <c r="B66" s="93"/>
      <c r="C66" s="94"/>
      <c r="D66" s="94"/>
      <c r="E66" s="94"/>
      <c r="F66" s="94"/>
      <c r="G66" s="94"/>
    </row>
  </sheetData>
  <mergeCells count="21">
    <mergeCell ref="B23:E23"/>
    <mergeCell ref="B47:E47"/>
    <mergeCell ref="B53:E53"/>
    <mergeCell ref="B24:G24"/>
    <mergeCell ref="B48:G48"/>
    <mergeCell ref="B66:G66"/>
    <mergeCell ref="B2:G2"/>
    <mergeCell ref="B4:G4"/>
    <mergeCell ref="B7:G7"/>
    <mergeCell ref="B54:E54"/>
    <mergeCell ref="B63:E63"/>
    <mergeCell ref="B5:G5"/>
    <mergeCell ref="B62:E62"/>
    <mergeCell ref="B64:E64"/>
    <mergeCell ref="B65:E65"/>
    <mergeCell ref="B61:E61"/>
    <mergeCell ref="B11:G11"/>
    <mergeCell ref="B58:G58"/>
    <mergeCell ref="B10:G10"/>
    <mergeCell ref="B55:G55"/>
    <mergeCell ref="B57:E57"/>
  </mergeCells>
  <phoneticPr fontId="1"/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7"/>
  <sheetViews>
    <sheetView tabSelected="1" view="pageBreakPreview" zoomScale="80" zoomScaleNormal="80" zoomScaleSheetLayoutView="80" workbookViewId="0">
      <selection activeCell="G28" sqref="G28"/>
    </sheetView>
  </sheetViews>
  <sheetFormatPr defaultColWidth="9" defaultRowHeight="13.8" x14ac:dyDescent="0.2"/>
  <cols>
    <col min="1" max="1" width="1.6640625" style="34" customWidth="1"/>
    <col min="2" max="2" width="4.6640625" style="36" customWidth="1"/>
    <col min="3" max="3" width="30.6640625" style="34" customWidth="1"/>
    <col min="4" max="4" width="12.6640625" style="37" customWidth="1"/>
    <col min="5" max="5" width="12.6640625" style="38" customWidth="1"/>
    <col min="6" max="6" width="12.6640625" style="37" customWidth="1"/>
    <col min="7" max="7" width="35.6640625" style="34" customWidth="1"/>
    <col min="8" max="16384" width="9" style="35"/>
  </cols>
  <sheetData>
    <row r="2" spans="2:7" ht="23.8" x14ac:dyDescent="0.2">
      <c r="B2" s="95" t="s">
        <v>46</v>
      </c>
      <c r="C2" s="96"/>
      <c r="D2" s="96"/>
      <c r="E2" s="96"/>
      <c r="F2" s="96"/>
      <c r="G2" s="96"/>
    </row>
    <row r="3" spans="2:7" x14ac:dyDescent="0.2">
      <c r="G3" s="39">
        <f>鑑!G3</f>
        <v>45748</v>
      </c>
    </row>
    <row r="4" spans="2:7" ht="23.8" x14ac:dyDescent="0.2">
      <c r="B4" s="97">
        <f>F31</f>
        <v>306240</v>
      </c>
      <c r="C4" s="96"/>
      <c r="D4" s="96"/>
      <c r="E4" s="96"/>
      <c r="F4" s="96"/>
      <c r="G4" s="96"/>
    </row>
    <row r="5" spans="2:7" x14ac:dyDescent="0.2">
      <c r="B5" s="105">
        <f>F30</f>
        <v>27840</v>
      </c>
      <c r="C5" s="98"/>
      <c r="D5" s="98"/>
      <c r="E5" s="98"/>
      <c r="F5" s="98"/>
      <c r="G5" s="98"/>
    </row>
    <row r="7" spans="2:7" x14ac:dyDescent="0.2">
      <c r="B7" s="98" t="s">
        <v>98</v>
      </c>
      <c r="C7" s="96"/>
      <c r="D7" s="96"/>
      <c r="E7" s="96"/>
      <c r="F7" s="96"/>
      <c r="G7" s="96"/>
    </row>
    <row r="9" spans="2:7" x14ac:dyDescent="0.2">
      <c r="B9" s="122" t="s">
        <v>49</v>
      </c>
      <c r="C9" s="123"/>
      <c r="D9" s="123"/>
      <c r="E9" s="123"/>
      <c r="F9" s="64"/>
      <c r="G9" s="42"/>
    </row>
    <row r="10" spans="2:7" x14ac:dyDescent="0.2">
      <c r="B10" s="40">
        <v>1</v>
      </c>
      <c r="C10" s="41" t="s">
        <v>48</v>
      </c>
      <c r="D10" s="124" t="s">
        <v>99</v>
      </c>
      <c r="E10" s="125"/>
      <c r="F10" s="42"/>
      <c r="G10" s="42"/>
    </row>
    <row r="11" spans="2:7" x14ac:dyDescent="0.2">
      <c r="B11" s="51">
        <v>2</v>
      </c>
      <c r="C11" s="52" t="s">
        <v>50</v>
      </c>
      <c r="D11" s="126" t="s">
        <v>89</v>
      </c>
      <c r="E11" s="126"/>
      <c r="F11" s="42"/>
      <c r="G11" s="42"/>
    </row>
    <row r="13" spans="2:7" x14ac:dyDescent="0.2">
      <c r="B13" s="67" t="s">
        <v>42</v>
      </c>
      <c r="C13" s="67" t="s">
        <v>0</v>
      </c>
      <c r="D13" s="68" t="s">
        <v>1</v>
      </c>
      <c r="E13" s="69" t="s">
        <v>51</v>
      </c>
      <c r="F13" s="68" t="s">
        <v>3</v>
      </c>
      <c r="G13" s="67" t="s">
        <v>4</v>
      </c>
    </row>
    <row r="14" spans="2:7" x14ac:dyDescent="0.2">
      <c r="B14" s="116" t="s">
        <v>47</v>
      </c>
      <c r="C14" s="107"/>
      <c r="D14" s="107"/>
      <c r="E14" s="107"/>
      <c r="F14" s="107"/>
      <c r="G14" s="108"/>
    </row>
    <row r="15" spans="2:7" x14ac:dyDescent="0.2">
      <c r="B15" s="22">
        <v>1</v>
      </c>
      <c r="C15" s="23" t="s">
        <v>74</v>
      </c>
      <c r="D15" s="24">
        <v>11600</v>
      </c>
      <c r="E15" s="25">
        <v>12</v>
      </c>
      <c r="F15" s="24">
        <f t="shared" ref="F15:F25" si="0">D15*E15</f>
        <v>139200</v>
      </c>
      <c r="G15" s="23"/>
    </row>
    <row r="16" spans="2:7" x14ac:dyDescent="0.2">
      <c r="B16" s="26">
        <f>1+B15</f>
        <v>2</v>
      </c>
      <c r="C16" s="27" t="s">
        <v>75</v>
      </c>
      <c r="D16" s="28">
        <v>11600</v>
      </c>
      <c r="E16" s="29">
        <v>12</v>
      </c>
      <c r="F16" s="28">
        <f t="shared" si="0"/>
        <v>139200</v>
      </c>
      <c r="G16" s="27"/>
    </row>
    <row r="17" spans="1:7" x14ac:dyDescent="0.2">
      <c r="A17" s="42"/>
      <c r="B17" s="26">
        <f t="shared" ref="B17:B24" si="1">1+B16</f>
        <v>3</v>
      </c>
      <c r="C17" s="27" t="s">
        <v>76</v>
      </c>
      <c r="D17" s="28">
        <v>10000</v>
      </c>
      <c r="E17" s="29">
        <v>0</v>
      </c>
      <c r="F17" s="28">
        <f t="shared" si="0"/>
        <v>0</v>
      </c>
      <c r="G17" s="27"/>
    </row>
    <row r="18" spans="1:7" x14ac:dyDescent="0.2">
      <c r="B18" s="26">
        <f t="shared" si="1"/>
        <v>4</v>
      </c>
      <c r="C18" s="27" t="s">
        <v>77</v>
      </c>
      <c r="D18" s="28">
        <v>10000</v>
      </c>
      <c r="E18" s="29">
        <v>0</v>
      </c>
      <c r="F18" s="28">
        <f t="shared" si="0"/>
        <v>0</v>
      </c>
      <c r="G18" s="27"/>
    </row>
    <row r="19" spans="1:7" x14ac:dyDescent="0.2">
      <c r="B19" s="26">
        <f t="shared" si="1"/>
        <v>5</v>
      </c>
      <c r="C19" s="27" t="s">
        <v>81</v>
      </c>
      <c r="D19" s="28">
        <v>11600</v>
      </c>
      <c r="E19" s="29">
        <v>0</v>
      </c>
      <c r="F19" s="28">
        <f t="shared" si="0"/>
        <v>0</v>
      </c>
      <c r="G19" s="27"/>
    </row>
    <row r="20" spans="1:7" x14ac:dyDescent="0.2">
      <c r="B20" s="26">
        <f t="shared" si="1"/>
        <v>6</v>
      </c>
      <c r="C20" s="27" t="s">
        <v>78</v>
      </c>
      <c r="D20" s="28">
        <v>11600</v>
      </c>
      <c r="E20" s="29">
        <v>0</v>
      </c>
      <c r="F20" s="28">
        <f t="shared" si="0"/>
        <v>0</v>
      </c>
      <c r="G20" s="27"/>
    </row>
    <row r="21" spans="1:7" x14ac:dyDescent="0.2">
      <c r="B21" s="26">
        <f>1+B20</f>
        <v>7</v>
      </c>
      <c r="C21" s="27" t="s">
        <v>93</v>
      </c>
      <c r="D21" s="28">
        <v>8700</v>
      </c>
      <c r="E21" s="29">
        <v>0</v>
      </c>
      <c r="F21" s="28">
        <f t="shared" si="0"/>
        <v>0</v>
      </c>
      <c r="G21" s="27"/>
    </row>
    <row r="22" spans="1:7" x14ac:dyDescent="0.2">
      <c r="B22" s="26">
        <f t="shared" si="1"/>
        <v>8</v>
      </c>
      <c r="C22" s="61" t="s">
        <v>96</v>
      </c>
      <c r="D22" s="28">
        <v>8700</v>
      </c>
      <c r="E22" s="29">
        <v>0</v>
      </c>
      <c r="F22" s="28">
        <f t="shared" si="0"/>
        <v>0</v>
      </c>
      <c r="G22" s="27"/>
    </row>
    <row r="23" spans="1:7" x14ac:dyDescent="0.2">
      <c r="A23" s="42"/>
      <c r="B23" s="26">
        <f>1+B22</f>
        <v>9</v>
      </c>
      <c r="C23" s="61" t="s">
        <v>90</v>
      </c>
      <c r="D23" s="62">
        <v>12000</v>
      </c>
      <c r="E23" s="63">
        <v>0</v>
      </c>
      <c r="F23" s="28">
        <f t="shared" si="0"/>
        <v>0</v>
      </c>
      <c r="G23" s="61" t="s">
        <v>104</v>
      </c>
    </row>
    <row r="24" spans="1:7" x14ac:dyDescent="0.2">
      <c r="A24" s="42"/>
      <c r="B24" s="26">
        <f t="shared" si="1"/>
        <v>10</v>
      </c>
      <c r="C24" s="27" t="s">
        <v>84</v>
      </c>
      <c r="D24" s="75">
        <v>36000</v>
      </c>
      <c r="E24" s="29">
        <v>0</v>
      </c>
      <c r="F24" s="28">
        <f t="shared" si="0"/>
        <v>0</v>
      </c>
      <c r="G24" s="61" t="s">
        <v>91</v>
      </c>
    </row>
    <row r="25" spans="1:7" x14ac:dyDescent="0.2">
      <c r="A25" s="42"/>
      <c r="B25" s="26">
        <v>11</v>
      </c>
      <c r="C25" s="27" t="s">
        <v>100</v>
      </c>
      <c r="D25" s="28">
        <v>24000</v>
      </c>
      <c r="E25" s="29">
        <v>0</v>
      </c>
      <c r="F25" s="62">
        <f t="shared" si="0"/>
        <v>0</v>
      </c>
      <c r="G25" s="61"/>
    </row>
    <row r="26" spans="1:7" x14ac:dyDescent="0.2">
      <c r="A26" s="42"/>
      <c r="B26" s="26">
        <v>12</v>
      </c>
      <c r="C26" s="27" t="s">
        <v>94</v>
      </c>
      <c r="D26" s="28">
        <v>12000</v>
      </c>
      <c r="E26" s="29">
        <v>0</v>
      </c>
      <c r="F26" s="62">
        <v>0</v>
      </c>
      <c r="G26" s="61" t="s">
        <v>105</v>
      </c>
    </row>
    <row r="27" spans="1:7" ht="14.4" thickBot="1" x14ac:dyDescent="0.25">
      <c r="B27" s="26">
        <v>13</v>
      </c>
      <c r="C27" s="27" t="s">
        <v>113</v>
      </c>
      <c r="D27" s="28">
        <v>60000</v>
      </c>
      <c r="E27" s="29">
        <v>0</v>
      </c>
      <c r="F27" s="49">
        <f t="shared" ref="F27" si="2">D27*E27</f>
        <v>0</v>
      </c>
      <c r="G27" s="48" t="s">
        <v>114</v>
      </c>
    </row>
    <row r="28" spans="1:7" x14ac:dyDescent="0.2">
      <c r="B28" s="127"/>
      <c r="C28" s="128"/>
      <c r="D28" s="72">
        <f>SUM(D15:D27)</f>
        <v>227800</v>
      </c>
      <c r="E28" s="73"/>
      <c r="F28" s="74">
        <f>SUM(F15:F27)</f>
        <v>278400</v>
      </c>
      <c r="G28" s="71"/>
    </row>
    <row r="29" spans="1:7" ht="14.4" thickBot="1" x14ac:dyDescent="0.25">
      <c r="B29" s="106" t="s">
        <v>38</v>
      </c>
      <c r="C29" s="107"/>
      <c r="D29" s="107"/>
      <c r="E29" s="108"/>
      <c r="F29" s="59">
        <f>F28</f>
        <v>278400</v>
      </c>
      <c r="G29" s="60"/>
    </row>
    <row r="30" spans="1:7" ht="15.05" thickTop="1" thickBot="1" x14ac:dyDescent="0.25">
      <c r="B30" s="109" t="s">
        <v>85</v>
      </c>
      <c r="C30" s="110"/>
      <c r="D30" s="110"/>
      <c r="E30" s="111"/>
      <c r="F30" s="32">
        <f>F29*0.1</f>
        <v>27840</v>
      </c>
      <c r="G30" s="33"/>
    </row>
    <row r="31" spans="1:7" ht="14.4" thickTop="1" x14ac:dyDescent="0.2">
      <c r="B31" s="112" t="s">
        <v>40</v>
      </c>
      <c r="C31" s="113"/>
      <c r="D31" s="113"/>
      <c r="E31" s="114"/>
      <c r="F31" s="19">
        <f>SUM(F29:F30)</f>
        <v>306240</v>
      </c>
      <c r="G31" s="76" t="s">
        <v>106</v>
      </c>
    </row>
    <row r="32" spans="1:7" x14ac:dyDescent="0.2">
      <c r="B32" s="93"/>
      <c r="C32" s="94"/>
      <c r="D32" s="94"/>
      <c r="E32" s="94"/>
      <c r="F32" s="94"/>
      <c r="G32" s="94"/>
    </row>
    <row r="33" spans="3:3" x14ac:dyDescent="0.2">
      <c r="C33" s="35"/>
    </row>
    <row r="34" spans="3:3" x14ac:dyDescent="0.2">
      <c r="C34" s="35"/>
    </row>
    <row r="35" spans="3:3" x14ac:dyDescent="0.2">
      <c r="C35" s="35"/>
    </row>
    <row r="36" spans="3:3" x14ac:dyDescent="0.2">
      <c r="C36" s="35"/>
    </row>
    <row r="37" spans="3:3" x14ac:dyDescent="0.2">
      <c r="C37" s="35"/>
    </row>
  </sheetData>
  <mergeCells count="13">
    <mergeCell ref="B30:E30"/>
    <mergeCell ref="B31:E31"/>
    <mergeCell ref="B32:G32"/>
    <mergeCell ref="B2:G2"/>
    <mergeCell ref="B4:G4"/>
    <mergeCell ref="B7:G7"/>
    <mergeCell ref="B14:G14"/>
    <mergeCell ref="B5:G5"/>
    <mergeCell ref="B9:E9"/>
    <mergeCell ref="D10:E10"/>
    <mergeCell ref="D11:E11"/>
    <mergeCell ref="B28:C28"/>
    <mergeCell ref="B29:E29"/>
  </mergeCells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鑑</vt:lpstr>
      <vt:lpstr>イニシャル</vt:lpstr>
      <vt:lpstr>ランニング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oguri</dc:creator>
  <cp:lastModifiedBy>関 哲哉</cp:lastModifiedBy>
  <cp:lastPrinted>2018-07-12T01:48:00Z</cp:lastPrinted>
  <dcterms:created xsi:type="dcterms:W3CDTF">2016-09-27T03:29:03Z</dcterms:created>
  <dcterms:modified xsi:type="dcterms:W3CDTF">2026-05-13T08:04:16Z</dcterms:modified>
</cp:coreProperties>
</file>